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9240" activeTab="1"/>
  </bookViews>
  <sheets>
    <sheet name="Lin" sheetId="1" r:id="rId1"/>
    <sheet name="SYD" sheetId="2" r:id="rId2"/>
    <sheet name="DDB" sheetId="3" r:id="rId3"/>
    <sheet name="Výkonové" sheetId="4" r:id="rId4"/>
    <sheet name="DA" sheetId="5" r:id="rId5"/>
    <sheet name="DB" sheetId="6" r:id="rId6"/>
    <sheet name="DAN" sheetId="7" r:id="rId7"/>
    <sheet name="List1" sheetId="8" r:id="rId8"/>
    <sheet name="List2" sheetId="9" r:id="rId9"/>
    <sheet name="List3" sheetId="10" r:id="rId10"/>
  </sheets>
  <definedNames/>
  <calcPr fullCalcOnLoad="1"/>
</workbook>
</file>

<file path=xl/sharedStrings.xml><?xml version="1.0" encoding="utf-8"?>
<sst xmlns="http://schemas.openxmlformats.org/spreadsheetml/2006/main" count="149" uniqueCount="32">
  <si>
    <t>Pořizovací cena</t>
  </si>
  <si>
    <t>rok</t>
  </si>
  <si>
    <t>odpis</t>
  </si>
  <si>
    <t>zůstatková cena</t>
  </si>
  <si>
    <t>Zbytková hodnota</t>
  </si>
  <si>
    <t>Vstupní cena</t>
  </si>
  <si>
    <t>Odpis upr.</t>
  </si>
  <si>
    <t>ZC upr.</t>
  </si>
  <si>
    <t>(koupeno v březnu)</t>
  </si>
  <si>
    <t>(koupeno v červnu)</t>
  </si>
  <si>
    <t>výkonové odpisy</t>
  </si>
  <si>
    <t xml:space="preserve">životnost </t>
  </si>
  <si>
    <t>Produkce</t>
  </si>
  <si>
    <t>ks</t>
  </si>
  <si>
    <t xml:space="preserve">odpis </t>
  </si>
  <si>
    <t>2.odpisová skupina</t>
  </si>
  <si>
    <t>VC</t>
  </si>
  <si>
    <t>150 000,-</t>
  </si>
  <si>
    <t>1.odpisová sk.</t>
  </si>
  <si>
    <t xml:space="preserve">rok </t>
  </si>
  <si>
    <t>SW VC</t>
  </si>
  <si>
    <t>koupen</t>
  </si>
  <si>
    <t>15.března</t>
  </si>
  <si>
    <t>4 roky</t>
  </si>
  <si>
    <t>Koef</t>
  </si>
  <si>
    <t>(koupeno v dubnu)</t>
  </si>
  <si>
    <t>km</t>
  </si>
  <si>
    <t>Odepisovaná cena</t>
  </si>
  <si>
    <t>Odepisovaná hodnota</t>
  </si>
  <si>
    <t>výkon (ks)</t>
  </si>
  <si>
    <t>životnost 1 000 000ks</t>
  </si>
  <si>
    <t>oprávky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</si>
</sst>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_ ;\-#,##0\ "/>
    <numFmt numFmtId="168" formatCode="0.000"/>
    <numFmt numFmtId="169" formatCode="0.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00000000000000000000000000"/>
  </numFmts>
  <fonts count="43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36"/>
      <color indexed="9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0"/>
      <name val="Arial"/>
      <family val="2"/>
    </font>
    <font>
      <sz val="36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4" applyFont="1" applyAlignment="1">
      <alignment horizontal="right"/>
    </xf>
    <xf numFmtId="43" fontId="2" fillId="0" borderId="0" xfId="34" applyFont="1" applyAlignment="1">
      <alignment horizontal="right" indent="1"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3" fontId="2" fillId="0" borderId="0" xfId="34" applyFont="1" applyAlignment="1">
      <alignment horizontal="right"/>
    </xf>
    <xf numFmtId="43" fontId="2" fillId="0" borderId="0" xfId="34" applyFont="1" applyAlignment="1">
      <alignment horizontal="right" indent="1"/>
    </xf>
    <xf numFmtId="0" fontId="3" fillId="0" borderId="0" xfId="0" applyFont="1" applyAlignment="1">
      <alignment/>
    </xf>
    <xf numFmtId="168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1" fillId="0" borderId="0" xfId="0" applyNumberFormat="1" applyFont="1" applyAlignment="1">
      <alignment horizontal="right"/>
    </xf>
    <xf numFmtId="43" fontId="41" fillId="0" borderId="0" xfId="34" applyFont="1" applyAlignment="1">
      <alignment horizontal="right"/>
    </xf>
    <xf numFmtId="168" fontId="4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69" fontId="41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="145" zoomScaleNormal="145" zoomScalePageLayoutView="0" workbookViewId="0" topLeftCell="A1">
      <selection activeCell="A10" sqref="A10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5.421875" style="1" bestFit="1" customWidth="1"/>
    <col min="4" max="4" width="11.57421875" style="1" bestFit="1" customWidth="1"/>
    <col min="5" max="5" width="23.421875" style="1" bestFit="1" customWidth="1"/>
    <col min="6" max="6" width="15.00390625" style="1" bestFit="1" customWidth="1"/>
    <col min="7" max="7" width="14.28125" style="1" customWidth="1"/>
    <col min="8" max="16384" width="7.00390625" style="1" customWidth="1"/>
  </cols>
  <sheetData>
    <row r="1" spans="1:7" ht="20.25">
      <c r="A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</row>
    <row r="2" spans="1:7" ht="20.25">
      <c r="A2" s="1">
        <v>120000</v>
      </c>
      <c r="C2" s="1">
        <v>1</v>
      </c>
      <c r="D2" s="16">
        <f>$A$8/4</f>
        <v>25000</v>
      </c>
      <c r="E2" s="16">
        <f>A2-D2</f>
        <v>95000</v>
      </c>
      <c r="F2" s="1">
        <f>D2*9/12</f>
        <v>18750</v>
      </c>
      <c r="G2" s="1">
        <f>A2-F2</f>
        <v>101250</v>
      </c>
    </row>
    <row r="3" spans="1:7" ht="20.25">
      <c r="A3" s="7" t="s">
        <v>23</v>
      </c>
      <c r="C3" s="1">
        <v>2</v>
      </c>
      <c r="D3" s="16">
        <f>$A$8/4</f>
        <v>25000</v>
      </c>
      <c r="E3" s="16">
        <f>E2-D3</f>
        <v>70000</v>
      </c>
      <c r="F3" s="1">
        <f>D3</f>
        <v>25000</v>
      </c>
      <c r="G3" s="1">
        <f>G2-F3</f>
        <v>76250</v>
      </c>
    </row>
    <row r="4" spans="1:7" ht="20.25">
      <c r="A4" s="1" t="s">
        <v>4</v>
      </c>
      <c r="C4" s="1">
        <v>3</v>
      </c>
      <c r="D4" s="16">
        <f>$A$8/4</f>
        <v>25000</v>
      </c>
      <c r="E4" s="16">
        <f>E3-D4</f>
        <v>45000</v>
      </c>
      <c r="F4" s="1">
        <f>D4</f>
        <v>25000</v>
      </c>
      <c r="G4" s="1">
        <f>G3-F4</f>
        <v>51250</v>
      </c>
    </row>
    <row r="5" spans="1:7" ht="20.25">
      <c r="A5" s="1">
        <v>20000</v>
      </c>
      <c r="C5" s="1">
        <v>4</v>
      </c>
      <c r="D5" s="16">
        <f>$A$8/4</f>
        <v>25000</v>
      </c>
      <c r="E5" s="16">
        <f>E4-D5</f>
        <v>20000</v>
      </c>
      <c r="F5" s="1">
        <f>D5</f>
        <v>25000</v>
      </c>
      <c r="G5" s="1">
        <f>G4-F5</f>
        <v>26250</v>
      </c>
    </row>
    <row r="6" spans="3:7" ht="20.25">
      <c r="C6" s="1">
        <v>5</v>
      </c>
      <c r="D6" s="16"/>
      <c r="E6" s="16"/>
      <c r="F6" s="1">
        <f>F5*3/12</f>
        <v>6250</v>
      </c>
      <c r="G6" s="1">
        <f>G5-F6</f>
        <v>20000</v>
      </c>
    </row>
    <row r="7" ht="20.25">
      <c r="A7" s="7" t="s">
        <v>27</v>
      </c>
    </row>
    <row r="8" ht="20.25">
      <c r="A8" s="1">
        <v>100000</v>
      </c>
    </row>
    <row r="9" ht="20.25">
      <c r="E9" s="2"/>
    </row>
    <row r="10" spans="1:5" ht="20.25">
      <c r="A10" s="1" t="s">
        <v>8</v>
      </c>
      <c r="E10" s="3"/>
    </row>
    <row r="11" ht="20.25">
      <c r="E11" s="3"/>
    </row>
    <row r="12" spans="1:8" ht="20.25">
      <c r="A12" s="12" t="s">
        <v>0</v>
      </c>
      <c r="B12" s="12"/>
      <c r="C12" s="12" t="s">
        <v>1</v>
      </c>
      <c r="D12" s="12" t="s">
        <v>2</v>
      </c>
      <c r="E12" s="12" t="s">
        <v>3</v>
      </c>
      <c r="F12" s="12" t="s">
        <v>6</v>
      </c>
      <c r="G12" s="12" t="s">
        <v>7</v>
      </c>
      <c r="H12" s="12"/>
    </row>
    <row r="13" spans="1:7" ht="20.25">
      <c r="A13" s="1" t="s">
        <v>0</v>
      </c>
      <c r="C13" s="1" t="s">
        <v>1</v>
      </c>
      <c r="D13" s="1" t="s">
        <v>2</v>
      </c>
      <c r="E13" s="1" t="s">
        <v>3</v>
      </c>
      <c r="F13" s="1" t="s">
        <v>6</v>
      </c>
      <c r="G13" s="1" t="s">
        <v>7</v>
      </c>
    </row>
    <row r="14" spans="1:9" ht="20.25">
      <c r="A14" s="1">
        <v>630000</v>
      </c>
      <c r="C14" s="1">
        <v>1</v>
      </c>
      <c r="D14" s="18">
        <f>100000*9/12</f>
        <v>75000</v>
      </c>
      <c r="E14" s="18">
        <f>A14-D14</f>
        <v>555000</v>
      </c>
      <c r="F14" s="19">
        <f>D14*A23</f>
        <v>56250</v>
      </c>
      <c r="G14" s="17">
        <f>A14-F14</f>
        <v>573750</v>
      </c>
      <c r="I14" s="13"/>
    </row>
    <row r="15" spans="3:9" ht="20.25">
      <c r="C15" s="1">
        <v>2</v>
      </c>
      <c r="D15" s="18">
        <f>$A$20*1/$C$19</f>
        <v>100000</v>
      </c>
      <c r="E15" s="18">
        <f aca="true" t="shared" si="0" ref="E15:E20">E14-D15</f>
        <v>455000</v>
      </c>
      <c r="F15" s="19">
        <f aca="true" t="shared" si="1" ref="F15:F20">D15*$A$23+D14*$A$24</f>
        <v>93750</v>
      </c>
      <c r="G15" s="17">
        <f aca="true" t="shared" si="2" ref="G15:G20">G14-F15</f>
        <v>480000</v>
      </c>
      <c r="I15" s="13"/>
    </row>
    <row r="16" spans="1:9" ht="20.25">
      <c r="A16" s="1" t="s">
        <v>4</v>
      </c>
      <c r="C16" s="1">
        <v>3</v>
      </c>
      <c r="D16" s="18">
        <f>$A$20*1/$C$19</f>
        <v>100000</v>
      </c>
      <c r="E16" s="18">
        <f t="shared" si="0"/>
        <v>355000</v>
      </c>
      <c r="F16" s="19">
        <f t="shared" si="1"/>
        <v>100000</v>
      </c>
      <c r="G16" s="17">
        <f t="shared" si="2"/>
        <v>380000</v>
      </c>
      <c r="I16" s="13"/>
    </row>
    <row r="17" spans="1:9" ht="20.25">
      <c r="A17" s="1">
        <v>30000</v>
      </c>
      <c r="C17" s="1">
        <v>4</v>
      </c>
      <c r="D17" s="18">
        <f>$A$20*1/$C$19</f>
        <v>100000</v>
      </c>
      <c r="E17" s="18">
        <f t="shared" si="0"/>
        <v>255000</v>
      </c>
      <c r="F17" s="19">
        <f t="shared" si="1"/>
        <v>100000</v>
      </c>
      <c r="G17" s="17">
        <f t="shared" si="2"/>
        <v>280000</v>
      </c>
      <c r="I17" s="13"/>
    </row>
    <row r="18" spans="1:9" ht="20.25">
      <c r="A18" s="4"/>
      <c r="C18" s="1">
        <v>5</v>
      </c>
      <c r="D18" s="18">
        <f>$A$20*1/$C$19</f>
        <v>100000</v>
      </c>
      <c r="E18" s="18">
        <f t="shared" si="0"/>
        <v>155000</v>
      </c>
      <c r="F18" s="19">
        <f t="shared" si="1"/>
        <v>100000</v>
      </c>
      <c r="G18" s="17">
        <f t="shared" si="2"/>
        <v>180000</v>
      </c>
      <c r="I18" s="13"/>
    </row>
    <row r="19" spans="1:9" ht="20.25">
      <c r="A19" s="7" t="s">
        <v>27</v>
      </c>
      <c r="C19" s="1">
        <v>6</v>
      </c>
      <c r="D19" s="18">
        <f>$A$20*1/$C$19</f>
        <v>100000</v>
      </c>
      <c r="E19" s="18">
        <f t="shared" si="0"/>
        <v>55000</v>
      </c>
      <c r="F19" s="19">
        <f t="shared" si="1"/>
        <v>100000</v>
      </c>
      <c r="G19" s="17">
        <f t="shared" si="2"/>
        <v>80000</v>
      </c>
      <c r="I19" s="13"/>
    </row>
    <row r="20" spans="1:7" ht="20.25">
      <c r="A20" s="1">
        <f>A14-A17</f>
        <v>600000</v>
      </c>
      <c r="D20" s="18">
        <f>D15-D14</f>
        <v>25000</v>
      </c>
      <c r="E20" s="18">
        <f t="shared" si="0"/>
        <v>30000</v>
      </c>
      <c r="F20" s="19">
        <f t="shared" si="1"/>
        <v>43750</v>
      </c>
      <c r="G20" s="17">
        <f t="shared" si="2"/>
        <v>36250</v>
      </c>
    </row>
    <row r="21" spans="1:7" ht="20.25">
      <c r="A21" s="4"/>
      <c r="D21" s="16"/>
      <c r="E21" s="20"/>
      <c r="F21" s="16"/>
      <c r="G21" s="16"/>
    </row>
    <row r="22" spans="1:5" ht="20.25">
      <c r="A22" s="1" t="s">
        <v>8</v>
      </c>
      <c r="E22" s="3"/>
    </row>
    <row r="23" ht="20.25">
      <c r="A23" s="1">
        <f>9/12</f>
        <v>0.75</v>
      </c>
    </row>
    <row r="24" ht="20.25">
      <c r="A24" s="1">
        <v>0.25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A1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0" sqref="A10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5.421875" style="1" bestFit="1" customWidth="1"/>
    <col min="4" max="4" width="18.28125" style="1" customWidth="1"/>
    <col min="5" max="5" width="23.57421875" style="1" bestFit="1" customWidth="1"/>
    <col min="6" max="6" width="15.00390625" style="1" bestFit="1" customWidth="1"/>
    <col min="7" max="7" width="13.57421875" style="1" customWidth="1"/>
    <col min="8" max="8" width="7.00390625" style="1" customWidth="1"/>
    <col min="9" max="9" width="15.421875" style="1" bestFit="1" customWidth="1"/>
    <col min="10" max="10" width="9.00390625" style="1" bestFit="1" customWidth="1"/>
    <col min="11" max="16384" width="7.00390625" style="1" customWidth="1"/>
  </cols>
  <sheetData>
    <row r="1" spans="1:9" ht="20.25">
      <c r="A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I1" s="7" t="s">
        <v>24</v>
      </c>
    </row>
    <row r="2" spans="1:11" ht="20.25">
      <c r="A2" s="1">
        <v>120000</v>
      </c>
      <c r="C2" s="1">
        <v>1</v>
      </c>
      <c r="D2" s="16">
        <f>$A$8*K2</f>
        <v>40000</v>
      </c>
      <c r="E2" s="16">
        <f>A2-D2</f>
        <v>80000</v>
      </c>
      <c r="F2" s="1">
        <f>D2*9/12</f>
        <v>30000</v>
      </c>
      <c r="G2" s="1">
        <f>A2-F2</f>
        <v>90000</v>
      </c>
      <c r="H2" s="16"/>
      <c r="I2" s="1">
        <v>4</v>
      </c>
      <c r="J2" s="1">
        <v>10</v>
      </c>
      <c r="K2" s="1">
        <f>I2/J2</f>
        <v>0.4</v>
      </c>
    </row>
    <row r="3" spans="1:11" ht="20.25">
      <c r="A3" s="7" t="s">
        <v>23</v>
      </c>
      <c r="C3" s="1">
        <v>2</v>
      </c>
      <c r="D3" s="16">
        <f>$A$8*K3</f>
        <v>30000</v>
      </c>
      <c r="E3" s="16">
        <f>E2-D3</f>
        <v>50000</v>
      </c>
      <c r="F3" s="1">
        <f>D3*9/12+D2*3/12</f>
        <v>32500</v>
      </c>
      <c r="G3" s="1">
        <f>G2-F3</f>
        <v>57500</v>
      </c>
      <c r="H3" s="16"/>
      <c r="I3" s="1">
        <v>3</v>
      </c>
      <c r="J3" s="1">
        <v>10</v>
      </c>
      <c r="K3" s="1">
        <f>I3/J3</f>
        <v>0.3</v>
      </c>
    </row>
    <row r="4" spans="1:11" ht="20.25">
      <c r="A4" s="1" t="s">
        <v>4</v>
      </c>
      <c r="C4" s="1">
        <v>3</v>
      </c>
      <c r="D4" s="16">
        <f>$A$8*K4</f>
        <v>20000</v>
      </c>
      <c r="E4" s="16">
        <f>E3-D4</f>
        <v>30000</v>
      </c>
      <c r="F4" s="1">
        <f>D4*9/12+D3*3/12</f>
        <v>22500</v>
      </c>
      <c r="G4" s="1">
        <f>G3-F4</f>
        <v>35000</v>
      </c>
      <c r="H4" s="16"/>
      <c r="I4" s="1">
        <v>2</v>
      </c>
      <c r="J4" s="1">
        <v>10</v>
      </c>
      <c r="K4" s="1">
        <f>I4/J4</f>
        <v>0.2</v>
      </c>
    </row>
    <row r="5" spans="1:11" ht="20.25">
      <c r="A5" s="1">
        <v>20000</v>
      </c>
      <c r="C5" s="1">
        <v>4</v>
      </c>
      <c r="D5" s="16">
        <f>$A$8*K5</f>
        <v>10000</v>
      </c>
      <c r="E5" s="16">
        <f>E4-D5</f>
        <v>20000</v>
      </c>
      <c r="F5" s="1">
        <f>D5*9/12+D4*3/12</f>
        <v>12500</v>
      </c>
      <c r="G5" s="1">
        <f>G4-F5</f>
        <v>22500</v>
      </c>
      <c r="H5" s="16"/>
      <c r="I5" s="1">
        <v>1</v>
      </c>
      <c r="J5" s="1">
        <v>10</v>
      </c>
      <c r="K5" s="1">
        <f>I5/J5</f>
        <v>0.1</v>
      </c>
    </row>
    <row r="6" spans="3:11" ht="20.25">
      <c r="C6" s="1">
        <v>5</v>
      </c>
      <c r="D6" s="16"/>
      <c r="E6" s="16"/>
      <c r="F6" s="1">
        <f>D6*9/12+D5*3/12</f>
        <v>2500</v>
      </c>
      <c r="G6" s="1">
        <f>G5-F6</f>
        <v>20000</v>
      </c>
      <c r="H6" s="16"/>
      <c r="I6" s="16"/>
      <c r="J6" s="16"/>
      <c r="K6" s="16"/>
    </row>
    <row r="7" spans="1:11" ht="20.25">
      <c r="A7" s="7" t="s">
        <v>28</v>
      </c>
      <c r="D7" s="16"/>
      <c r="E7" s="16"/>
      <c r="F7" s="16"/>
      <c r="G7" s="16"/>
      <c r="H7" s="16"/>
      <c r="I7" s="16"/>
      <c r="J7" s="16"/>
      <c r="K7" s="16"/>
    </row>
    <row r="8" ht="20.25">
      <c r="A8" s="1">
        <v>100000</v>
      </c>
    </row>
    <row r="9" ht="20.25">
      <c r="E9" s="2"/>
    </row>
    <row r="10" spans="1:5" ht="20.25">
      <c r="A10" s="27" t="s">
        <v>8</v>
      </c>
      <c r="E10" s="3"/>
    </row>
    <row r="11" spans="1:8" ht="20.25">
      <c r="A11" s="7"/>
      <c r="B11" s="7"/>
      <c r="C11" s="7"/>
      <c r="D11" s="7"/>
      <c r="E11" s="11"/>
      <c r="F11" s="7"/>
      <c r="G11" s="7"/>
      <c r="H11" s="7"/>
    </row>
    <row r="12" spans="1:8" ht="20.25">
      <c r="A12" s="16" t="s">
        <v>0</v>
      </c>
      <c r="B12" s="16"/>
      <c r="C12" s="16" t="s">
        <v>1</v>
      </c>
      <c r="D12" s="16" t="s">
        <v>2</v>
      </c>
      <c r="E12" s="16" t="s">
        <v>3</v>
      </c>
      <c r="F12" s="16" t="s">
        <v>6</v>
      </c>
      <c r="G12" s="16" t="s">
        <v>7</v>
      </c>
      <c r="H12" s="7"/>
    </row>
    <row r="13" spans="1:10" ht="20.25">
      <c r="A13" s="16">
        <v>120000</v>
      </c>
      <c r="B13" s="16"/>
      <c r="C13" s="16">
        <v>1</v>
      </c>
      <c r="D13" s="16">
        <f>$A$19*J13</f>
        <v>50000</v>
      </c>
      <c r="E13" s="16">
        <f>A13-D13</f>
        <v>70000</v>
      </c>
      <c r="F13" s="16">
        <f>3/4*D13</f>
        <v>37500</v>
      </c>
      <c r="G13" s="16">
        <f>A13-F13</f>
        <v>82500</v>
      </c>
      <c r="H13" s="7"/>
      <c r="J13" s="4">
        <f>3/6</f>
        <v>0.5</v>
      </c>
    </row>
    <row r="14" spans="1:10" ht="20.25">
      <c r="A14" s="16"/>
      <c r="B14" s="16"/>
      <c r="C14" s="16">
        <v>2</v>
      </c>
      <c r="D14" s="16">
        <f>$A$19*J14</f>
        <v>33333.33333333333</v>
      </c>
      <c r="E14" s="17">
        <f>E13-D14</f>
        <v>36666.66666666667</v>
      </c>
      <c r="F14" s="16">
        <f>D13*1/4+D14*3/4</f>
        <v>37500</v>
      </c>
      <c r="G14" s="16">
        <f>G13-F14</f>
        <v>45000</v>
      </c>
      <c r="H14" s="7"/>
      <c r="J14" s="4">
        <f>2/6</f>
        <v>0.3333333333333333</v>
      </c>
    </row>
    <row r="15" spans="1:10" ht="20.25">
      <c r="A15" s="16" t="s">
        <v>4</v>
      </c>
      <c r="B15" s="16"/>
      <c r="C15" s="16">
        <v>3</v>
      </c>
      <c r="D15" s="16">
        <f>$A$19*J15</f>
        <v>16666.666666666664</v>
      </c>
      <c r="E15" s="17">
        <f>E14-D15</f>
        <v>20000.000000000007</v>
      </c>
      <c r="F15" s="17">
        <f>D14*1/4+D15*3/4</f>
        <v>20833.33333333333</v>
      </c>
      <c r="G15" s="16">
        <f>G14-F15</f>
        <v>24166.66666666667</v>
      </c>
      <c r="H15" s="7"/>
      <c r="J15" s="4">
        <f>1/6</f>
        <v>0.16666666666666666</v>
      </c>
    </row>
    <row r="16" spans="1:8" ht="20.25">
      <c r="A16" s="16">
        <v>10000</v>
      </c>
      <c r="B16" s="16"/>
      <c r="C16" s="16">
        <v>4</v>
      </c>
      <c r="D16" s="16"/>
      <c r="E16" s="16"/>
      <c r="F16" s="17">
        <f>D15*1/4+D16*3/4</f>
        <v>4166.666666666666</v>
      </c>
      <c r="G16" s="16">
        <f>G15-F16</f>
        <v>20000.000000000007</v>
      </c>
      <c r="H16" s="7"/>
    </row>
    <row r="17" spans="1:8" ht="20.25">
      <c r="A17" s="16"/>
      <c r="B17" s="16"/>
      <c r="C17" s="16"/>
      <c r="D17" s="16"/>
      <c r="E17" s="16"/>
      <c r="F17" s="16"/>
      <c r="G17" s="16"/>
      <c r="H17" s="7"/>
    </row>
    <row r="18" spans="1:8" ht="20.25">
      <c r="A18" s="16" t="s">
        <v>5</v>
      </c>
      <c r="B18" s="16"/>
      <c r="C18" s="16"/>
      <c r="D18" s="16">
        <f>1/2</f>
        <v>0.5</v>
      </c>
      <c r="E18" s="16"/>
      <c r="F18" s="16"/>
      <c r="G18" s="16"/>
      <c r="H18" s="7"/>
    </row>
    <row r="19" spans="1:8" ht="20.25">
      <c r="A19" s="16">
        <v>100000</v>
      </c>
      <c r="B19" s="16"/>
      <c r="C19" s="16"/>
      <c r="D19" s="16"/>
      <c r="E19" s="16"/>
      <c r="F19" s="16"/>
      <c r="G19" s="16"/>
      <c r="H19" s="7"/>
    </row>
    <row r="20" spans="1:8" ht="20.25">
      <c r="A20" s="7"/>
      <c r="B20" s="7"/>
      <c r="C20" s="7"/>
      <c r="D20" s="7"/>
      <c r="E20" s="10"/>
      <c r="F20" s="7"/>
      <c r="G20" s="7"/>
      <c r="H20" s="7"/>
    </row>
    <row r="21" spans="1:8" ht="20.25">
      <c r="A21" s="1" t="s">
        <v>0</v>
      </c>
      <c r="C21" s="1" t="s">
        <v>1</v>
      </c>
      <c r="D21" s="1" t="s">
        <v>2</v>
      </c>
      <c r="E21" s="1" t="s">
        <v>3</v>
      </c>
      <c r="F21" s="1" t="s">
        <v>6</v>
      </c>
      <c r="G21" s="1" t="s">
        <v>7</v>
      </c>
      <c r="H21" s="1">
        <v>21</v>
      </c>
    </row>
    <row r="22" spans="1:9" ht="20.25">
      <c r="A22" s="1">
        <v>630000</v>
      </c>
      <c r="C22" s="1">
        <v>1</v>
      </c>
      <c r="D22" s="18">
        <f aca="true" t="shared" si="0" ref="D22:D27">$A$28*I22</f>
        <v>171428.57142857142</v>
      </c>
      <c r="E22" s="18">
        <f>$A$22-D22</f>
        <v>458571.4285714286</v>
      </c>
      <c r="F22" s="19">
        <f>D22*$A$31</f>
        <v>128571.42857142857</v>
      </c>
      <c r="G22" s="17">
        <f>A22-F22</f>
        <v>501428.5714285714</v>
      </c>
      <c r="H22" s="16">
        <v>6</v>
      </c>
      <c r="I22" s="21">
        <f aca="true" t="shared" si="1" ref="I22:I27">H22/$H$21</f>
        <v>0.2857142857142857</v>
      </c>
    </row>
    <row r="23" spans="3:9" ht="20.25">
      <c r="C23" s="1">
        <v>2</v>
      </c>
      <c r="D23" s="18">
        <f t="shared" si="0"/>
        <v>142857.14285714284</v>
      </c>
      <c r="E23" s="18">
        <f>E22-D23</f>
        <v>315714.28571428574</v>
      </c>
      <c r="F23" s="19">
        <f>D23*$A$31+D22-F22</f>
        <v>149999.99999999994</v>
      </c>
      <c r="G23" s="17">
        <f aca="true" t="shared" si="2" ref="G23:G28">G22-F23</f>
        <v>351428.5714285715</v>
      </c>
      <c r="H23" s="16">
        <v>5</v>
      </c>
      <c r="I23" s="21">
        <f t="shared" si="1"/>
        <v>0.23809523809523808</v>
      </c>
    </row>
    <row r="24" spans="1:9" ht="20.25">
      <c r="A24" s="1" t="s">
        <v>4</v>
      </c>
      <c r="C24" s="1">
        <v>3</v>
      </c>
      <c r="D24" s="18">
        <f t="shared" si="0"/>
        <v>114285.71428571428</v>
      </c>
      <c r="E24" s="18">
        <f>E23-D24</f>
        <v>201428.57142857148</v>
      </c>
      <c r="F24" s="19">
        <f>D24*$A$31+D23*$A$32</f>
        <v>121428.57142857142</v>
      </c>
      <c r="G24" s="17">
        <f t="shared" si="2"/>
        <v>230000.00000000006</v>
      </c>
      <c r="H24" s="16">
        <v>4</v>
      </c>
      <c r="I24" s="21">
        <f t="shared" si="1"/>
        <v>0.19047619047619047</v>
      </c>
    </row>
    <row r="25" spans="1:9" ht="20.25">
      <c r="A25" s="1">
        <v>30000</v>
      </c>
      <c r="C25" s="1">
        <v>4</v>
      </c>
      <c r="D25" s="18">
        <f t="shared" si="0"/>
        <v>85714.28571428571</v>
      </c>
      <c r="E25" s="18">
        <f>E24-D25</f>
        <v>115714.28571428577</v>
      </c>
      <c r="F25" s="19">
        <f>D25*$A$31+D24*$A$32</f>
        <v>92857.14285714286</v>
      </c>
      <c r="G25" s="17">
        <f t="shared" si="2"/>
        <v>137142.85714285722</v>
      </c>
      <c r="H25" s="16">
        <v>3</v>
      </c>
      <c r="I25" s="21">
        <f t="shared" si="1"/>
        <v>0.14285714285714285</v>
      </c>
    </row>
    <row r="26" spans="1:9" ht="20.25">
      <c r="A26" s="4"/>
      <c r="C26" s="1">
        <v>5</v>
      </c>
      <c r="D26" s="18">
        <f t="shared" si="0"/>
        <v>57142.85714285714</v>
      </c>
      <c r="E26" s="18">
        <f>E25-D26</f>
        <v>58571.42857142863</v>
      </c>
      <c r="F26" s="19">
        <f>D26*$A$31+D25*$A$32</f>
        <v>64285.71428571428</v>
      </c>
      <c r="G26" s="17">
        <f t="shared" si="2"/>
        <v>72857.14285714293</v>
      </c>
      <c r="H26" s="16">
        <v>2</v>
      </c>
      <c r="I26" s="21">
        <f t="shared" si="1"/>
        <v>0.09523809523809523</v>
      </c>
    </row>
    <row r="27" spans="1:9" ht="20.25">
      <c r="A27" s="7" t="s">
        <v>28</v>
      </c>
      <c r="C27" s="1">
        <v>6</v>
      </c>
      <c r="D27" s="18">
        <f t="shared" si="0"/>
        <v>28571.42857142857</v>
      </c>
      <c r="E27" s="18">
        <f>E26-D27</f>
        <v>30000.000000000062</v>
      </c>
      <c r="F27" s="19">
        <f>D27*$A$31+D26*$A$32</f>
        <v>35714.28571428571</v>
      </c>
      <c r="G27" s="17">
        <f t="shared" si="2"/>
        <v>37142.85714285722</v>
      </c>
      <c r="H27" s="16">
        <v>1</v>
      </c>
      <c r="I27" s="21">
        <f t="shared" si="1"/>
        <v>0.047619047619047616</v>
      </c>
    </row>
    <row r="28" spans="1:9" ht="20.25">
      <c r="A28" s="1">
        <f>A22-A25</f>
        <v>600000</v>
      </c>
      <c r="D28" s="4"/>
      <c r="E28" s="4"/>
      <c r="F28" s="15">
        <f>D28*$A$31+D27*$A$32</f>
        <v>7142.857142857142</v>
      </c>
      <c r="G28" s="14">
        <f t="shared" si="2"/>
        <v>30000.000000000076</v>
      </c>
      <c r="H28" s="4"/>
      <c r="I28" s="4"/>
    </row>
    <row r="29" spans="1:5" ht="20.25">
      <c r="A29" s="4"/>
      <c r="E29" s="2"/>
    </row>
    <row r="30" spans="1:5" ht="20.25">
      <c r="A30" s="16" t="s">
        <v>8</v>
      </c>
      <c r="E30" s="3"/>
    </row>
    <row r="31" ht="20.25">
      <c r="A31" s="1">
        <f>9/12</f>
        <v>0.75</v>
      </c>
    </row>
    <row r="32" ht="20.25">
      <c r="A32" s="1">
        <v>0.25</v>
      </c>
    </row>
    <row r="34" spans="1:7" ht="20.25">
      <c r="A34" s="1" t="s">
        <v>0</v>
      </c>
      <c r="C34" s="1" t="s">
        <v>1</v>
      </c>
      <c r="D34" s="1" t="s">
        <v>2</v>
      </c>
      <c r="E34" s="1" t="s">
        <v>3</v>
      </c>
      <c r="F34" s="1" t="s">
        <v>6</v>
      </c>
      <c r="G34" s="1" t="s">
        <v>7</v>
      </c>
    </row>
    <row r="35" spans="1:10" ht="20.25">
      <c r="A35" s="1">
        <v>780000</v>
      </c>
      <c r="C35" s="1">
        <v>1</v>
      </c>
      <c r="D35" s="18">
        <f>$A$41*H35/I35</f>
        <v>250000</v>
      </c>
      <c r="E35" s="18">
        <f>A35-D35</f>
        <v>530000</v>
      </c>
      <c r="F35" s="22">
        <f>D35*A44</f>
        <v>166666.66666666666</v>
      </c>
      <c r="G35" s="18">
        <f>A35-F35</f>
        <v>613333.3333333334</v>
      </c>
      <c r="H35" s="16">
        <v>5</v>
      </c>
      <c r="I35" s="17">
        <v>15</v>
      </c>
      <c r="J35" s="21">
        <f>H35/I35</f>
        <v>0.3333333333333333</v>
      </c>
    </row>
    <row r="36" spans="3:10" ht="20.25">
      <c r="C36" s="1">
        <v>2</v>
      </c>
      <c r="D36" s="18">
        <f>$A$41*H36/I36</f>
        <v>200000</v>
      </c>
      <c r="E36" s="18">
        <f>E35-D36</f>
        <v>330000</v>
      </c>
      <c r="F36" s="22">
        <f>D35*$A$45+D36*$A$44</f>
        <v>216666.66666666663</v>
      </c>
      <c r="G36" s="18">
        <f aca="true" t="shared" si="3" ref="G36:G41">G35-F36</f>
        <v>396666.66666666674</v>
      </c>
      <c r="H36" s="16">
        <v>4</v>
      </c>
      <c r="I36" s="17">
        <v>15</v>
      </c>
      <c r="J36" s="21">
        <f>H36/I36</f>
        <v>0.26666666666666666</v>
      </c>
    </row>
    <row r="37" spans="1:10" ht="20.25">
      <c r="A37" s="1" t="s">
        <v>4</v>
      </c>
      <c r="C37" s="1">
        <v>3</v>
      </c>
      <c r="D37" s="18">
        <f>$A$41*H37/I37</f>
        <v>150000</v>
      </c>
      <c r="E37" s="18">
        <f>E36-D37</f>
        <v>180000</v>
      </c>
      <c r="F37" s="22">
        <f>D36*$A$45+D37*$A$44</f>
        <v>166666.66666666666</v>
      </c>
      <c r="G37" s="18">
        <f t="shared" si="3"/>
        <v>230000.0000000001</v>
      </c>
      <c r="H37" s="16">
        <v>3</v>
      </c>
      <c r="I37" s="17">
        <v>15</v>
      </c>
      <c r="J37" s="21">
        <f>H37/I37</f>
        <v>0.2</v>
      </c>
    </row>
    <row r="38" spans="1:10" ht="20.25">
      <c r="A38" s="1">
        <v>30000</v>
      </c>
      <c r="C38" s="1">
        <v>4</v>
      </c>
      <c r="D38" s="18">
        <f>$A$41*H38/I38</f>
        <v>100000</v>
      </c>
      <c r="E38" s="18">
        <f>E37-D38</f>
        <v>80000</v>
      </c>
      <c r="F38" s="22">
        <f>D37*$A$45+D38*$A$44</f>
        <v>116666.66666666666</v>
      </c>
      <c r="G38" s="18">
        <f t="shared" si="3"/>
        <v>113333.33333333343</v>
      </c>
      <c r="H38" s="16">
        <v>2</v>
      </c>
      <c r="I38" s="17">
        <v>15</v>
      </c>
      <c r="J38" s="21">
        <f>H38/I38</f>
        <v>0.13333333333333333</v>
      </c>
    </row>
    <row r="39" spans="1:10" ht="20.25">
      <c r="A39" s="4"/>
      <c r="C39" s="1">
        <v>5</v>
      </c>
      <c r="D39" s="18">
        <f>$A$41*H39/I39</f>
        <v>50000</v>
      </c>
      <c r="E39" s="18">
        <f>E38-D39</f>
        <v>30000</v>
      </c>
      <c r="F39" s="22">
        <f>D38*$A$45+D39*$A$44</f>
        <v>66666.66666666666</v>
      </c>
      <c r="G39" s="18">
        <f t="shared" si="3"/>
        <v>46666.66666666677</v>
      </c>
      <c r="H39" s="16">
        <v>1</v>
      </c>
      <c r="I39" s="17">
        <v>15</v>
      </c>
      <c r="J39" s="21">
        <f>H39/I39</f>
        <v>0.06666666666666667</v>
      </c>
    </row>
    <row r="40" spans="1:10" ht="20.25">
      <c r="A40" s="1" t="s">
        <v>5</v>
      </c>
      <c r="C40" s="1">
        <v>6</v>
      </c>
      <c r="D40" s="17"/>
      <c r="E40" s="17"/>
      <c r="F40" s="22">
        <f>D39*$A$45+D40*$A$44</f>
        <v>16666.666666666664</v>
      </c>
      <c r="G40" s="18">
        <f t="shared" si="3"/>
        <v>30000.00000000011</v>
      </c>
      <c r="H40" s="16"/>
      <c r="I40" s="21"/>
      <c r="J40" s="16"/>
    </row>
    <row r="41" spans="1:10" ht="20.25">
      <c r="A41" s="1">
        <f>A35-A38</f>
        <v>750000</v>
      </c>
      <c r="D41" s="16"/>
      <c r="E41" s="16"/>
      <c r="F41" s="19">
        <f>D41*$A$31+D40*$A$32</f>
        <v>0</v>
      </c>
      <c r="G41" s="17">
        <f t="shared" si="3"/>
        <v>30000.00000000011</v>
      </c>
      <c r="H41" s="16"/>
      <c r="I41" s="16"/>
      <c r="J41" s="16"/>
    </row>
    <row r="42" spans="1:5" ht="20.25">
      <c r="A42" s="4"/>
      <c r="E42" s="2"/>
    </row>
    <row r="43" spans="1:5" ht="20.25">
      <c r="A43" s="1" t="s">
        <v>25</v>
      </c>
      <c r="E43" s="3"/>
    </row>
    <row r="44" ht="20.25">
      <c r="A44" s="1">
        <f>8/12</f>
        <v>0.6666666666666666</v>
      </c>
    </row>
    <row r="45" ht="20.25">
      <c r="A45" s="1">
        <f>1/3</f>
        <v>0.3333333333333333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115" zoomScaleNormal="115" zoomScalePageLayoutView="0" workbookViewId="0" topLeftCell="A10">
      <selection activeCell="D13" sqref="D13"/>
    </sheetView>
  </sheetViews>
  <sheetFormatPr defaultColWidth="7.00390625" defaultRowHeight="12.75"/>
  <cols>
    <col min="1" max="1" width="27.140625" style="1" bestFit="1" customWidth="1"/>
    <col min="2" max="2" width="3.28125" style="1" customWidth="1"/>
    <col min="3" max="3" width="16.140625" style="1" customWidth="1"/>
    <col min="4" max="4" width="16.7109375" style="1" customWidth="1"/>
    <col min="5" max="5" width="23.421875" style="1" bestFit="1" customWidth="1"/>
    <col min="6" max="6" width="15.00390625" style="1" bestFit="1" customWidth="1"/>
    <col min="7" max="7" width="11.8515625" style="1" bestFit="1" customWidth="1"/>
    <col min="8" max="8" width="9.140625" style="1" customWidth="1"/>
    <col min="9" max="9" width="11.28125" style="1" customWidth="1"/>
    <col min="10" max="16384" width="7.00390625" style="1" customWidth="1"/>
  </cols>
  <sheetData>
    <row r="1" spans="1:7" ht="20.25">
      <c r="A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</row>
    <row r="2" spans="1:7" ht="20.25">
      <c r="A2" s="1">
        <v>500000</v>
      </c>
      <c r="C2" s="1">
        <v>1</v>
      </c>
      <c r="D2" s="4">
        <f>A2*D6</f>
        <v>333333.3333333333</v>
      </c>
      <c r="E2" s="14">
        <f>A2-D2</f>
        <v>166666.6666666667</v>
      </c>
      <c r="F2" s="15">
        <f>D2/2</f>
        <v>166666.66666666666</v>
      </c>
      <c r="G2" s="14">
        <f>A2-F2</f>
        <v>333333.3333333334</v>
      </c>
    </row>
    <row r="3" spans="3:7" ht="20.25">
      <c r="C3" s="1">
        <v>2</v>
      </c>
      <c r="D3" s="4">
        <f>E2*D6</f>
        <v>111111.11111111112</v>
      </c>
      <c r="E3" s="14">
        <f>E2-D3</f>
        <v>55555.55555555556</v>
      </c>
      <c r="F3" s="15">
        <f>D6*G2</f>
        <v>222222.22222222225</v>
      </c>
      <c r="G3" s="14">
        <f>G2-F3</f>
        <v>111111.11111111112</v>
      </c>
    </row>
    <row r="4" spans="1:7" ht="20.25">
      <c r="A4" s="1" t="s">
        <v>4</v>
      </c>
      <c r="C4" s="1">
        <v>3</v>
      </c>
      <c r="D4" s="14">
        <f>E3-A5</f>
        <v>45555.55555555556</v>
      </c>
      <c r="E4" s="4">
        <f>E3-D4</f>
        <v>10000</v>
      </c>
      <c r="F4" s="14">
        <f>G3-A5</f>
        <v>101111.11111111112</v>
      </c>
      <c r="G4" s="14">
        <f>G3-F4</f>
        <v>10000</v>
      </c>
    </row>
    <row r="5" spans="1:7" ht="20.25">
      <c r="A5" s="1">
        <v>10000</v>
      </c>
      <c r="D5" s="4"/>
      <c r="E5" s="4"/>
      <c r="F5" s="4"/>
      <c r="G5" s="4"/>
    </row>
    <row r="6" spans="1:4" ht="20.25">
      <c r="A6" s="4"/>
      <c r="D6" s="1">
        <f>2/3</f>
        <v>0.6666666666666666</v>
      </c>
    </row>
    <row r="7" ht="20.25">
      <c r="A7" s="4" t="s">
        <v>5</v>
      </c>
    </row>
    <row r="8" ht="20.25">
      <c r="A8" s="4">
        <f>A2-A5</f>
        <v>490000</v>
      </c>
    </row>
    <row r="9" spans="1:5" ht="20.25">
      <c r="A9" s="4"/>
      <c r="E9" s="2"/>
    </row>
    <row r="10" spans="1:5" ht="20.25">
      <c r="A10" s="16" t="s">
        <v>9</v>
      </c>
      <c r="E10" s="3"/>
    </row>
    <row r="11" ht="20.25">
      <c r="E11" s="3"/>
    </row>
    <row r="12" spans="1:9" ht="20.25">
      <c r="A12" s="1" t="s">
        <v>0</v>
      </c>
      <c r="C12" s="1" t="s">
        <v>1</v>
      </c>
      <c r="D12" s="1" t="s">
        <v>2</v>
      </c>
      <c r="E12" s="1" t="s">
        <v>3</v>
      </c>
      <c r="F12" s="1" t="s">
        <v>6</v>
      </c>
      <c r="G12" s="1" t="s">
        <v>7</v>
      </c>
      <c r="I12" s="7"/>
    </row>
    <row r="13" spans="1:7" ht="20.25">
      <c r="A13" s="1">
        <v>120000</v>
      </c>
      <c r="C13" s="1">
        <v>1</v>
      </c>
      <c r="D13" s="25">
        <f>A13*C18</f>
        <v>60000</v>
      </c>
      <c r="E13" s="25">
        <f>A13-D13</f>
        <v>60000</v>
      </c>
      <c r="F13" s="25">
        <f>9/12*D13</f>
        <v>45000</v>
      </c>
      <c r="G13" s="25">
        <f>A13-F13</f>
        <v>75000</v>
      </c>
    </row>
    <row r="14" spans="3:7" ht="20.25">
      <c r="C14" s="1">
        <v>2</v>
      </c>
      <c r="D14" s="25">
        <f>E13*C18</f>
        <v>30000</v>
      </c>
      <c r="E14" s="25">
        <f>E13-D14</f>
        <v>30000</v>
      </c>
      <c r="F14" s="25">
        <f>G13*$C$18</f>
        <v>37500</v>
      </c>
      <c r="G14" s="25">
        <f>G13-F14</f>
        <v>37500</v>
      </c>
    </row>
    <row r="15" spans="1:7" ht="20.25">
      <c r="A15" s="1" t="s">
        <v>4</v>
      </c>
      <c r="C15" s="1">
        <v>3</v>
      </c>
      <c r="D15" s="25">
        <f>E14*C18</f>
        <v>15000</v>
      </c>
      <c r="E15" s="25">
        <f>E14-D15</f>
        <v>15000</v>
      </c>
      <c r="F15" s="25">
        <f>G14*$C$18</f>
        <v>18750</v>
      </c>
      <c r="G15" s="25">
        <f>G14-F15</f>
        <v>18750</v>
      </c>
    </row>
    <row r="16" spans="1:7" ht="20.25">
      <c r="A16" s="1">
        <v>10000</v>
      </c>
      <c r="C16" s="1">
        <v>4</v>
      </c>
      <c r="D16" s="25">
        <v>5000</v>
      </c>
      <c r="E16" s="25">
        <f>E15-D16</f>
        <v>10000</v>
      </c>
      <c r="F16" s="25">
        <v>8750</v>
      </c>
      <c r="G16" s="25">
        <f>G15-F16</f>
        <v>10000</v>
      </c>
    </row>
    <row r="17" spans="4:7" ht="20.25">
      <c r="D17" s="16"/>
      <c r="E17" s="16"/>
      <c r="F17" s="16"/>
      <c r="G17" s="16"/>
    </row>
    <row r="18" spans="1:3" ht="20.25">
      <c r="A18" s="7" t="s">
        <v>27</v>
      </c>
      <c r="C18" s="23">
        <v>0.5</v>
      </c>
    </row>
    <row r="19" ht="20.25">
      <c r="A19" s="1">
        <f>A13-A16</f>
        <v>110000</v>
      </c>
    </row>
    <row r="21" ht="20.25">
      <c r="A21" s="1" t="s">
        <v>8</v>
      </c>
    </row>
    <row r="23" spans="1:8" ht="20.25">
      <c r="A23" s="7" t="s">
        <v>0</v>
      </c>
      <c r="B23" s="7"/>
      <c r="C23" s="7" t="s">
        <v>1</v>
      </c>
      <c r="D23" s="7" t="s">
        <v>2</v>
      </c>
      <c r="E23" s="7" t="s">
        <v>3</v>
      </c>
      <c r="F23" s="7" t="s">
        <v>6</v>
      </c>
      <c r="G23" s="7" t="s">
        <v>7</v>
      </c>
      <c r="H23" s="16">
        <f>2/6</f>
        <v>0.3333333333333333</v>
      </c>
    </row>
    <row r="24" spans="1:9" ht="20.25">
      <c r="A24" s="7">
        <v>630000</v>
      </c>
      <c r="B24" s="7"/>
      <c r="C24" s="7">
        <v>1</v>
      </c>
      <c r="D24" s="18">
        <f>A24*$C$31</f>
        <v>210000</v>
      </c>
      <c r="E24" s="18">
        <f>A24-D24</f>
        <v>420000</v>
      </c>
      <c r="F24" s="22">
        <f>1/2*D24</f>
        <v>105000</v>
      </c>
      <c r="G24" s="18">
        <f>A24-F24</f>
        <v>525000</v>
      </c>
      <c r="H24" s="16"/>
      <c r="I24" s="13"/>
    </row>
    <row r="25" spans="1:9" ht="20.25">
      <c r="A25" s="7"/>
      <c r="B25" s="7"/>
      <c r="C25" s="7">
        <v>2</v>
      </c>
      <c r="D25" s="18">
        <f>E24*C31</f>
        <v>140000</v>
      </c>
      <c r="E25" s="18">
        <f>E24-D25</f>
        <v>280000</v>
      </c>
      <c r="F25" s="22">
        <f>G24*C31</f>
        <v>175000</v>
      </c>
      <c r="G25" s="18">
        <f>G24-F25</f>
        <v>350000</v>
      </c>
      <c r="H25" s="16"/>
      <c r="I25" s="13"/>
    </row>
    <row r="26" spans="1:9" ht="20.25">
      <c r="A26" s="7" t="s">
        <v>4</v>
      </c>
      <c r="B26" s="7"/>
      <c r="C26" s="7">
        <v>3</v>
      </c>
      <c r="D26" s="18">
        <f>E25*$H$23</f>
        <v>93333.33333333333</v>
      </c>
      <c r="E26" s="18">
        <f>E25-D26</f>
        <v>186666.6666666667</v>
      </c>
      <c r="F26" s="22">
        <f>G25*$C$31</f>
        <v>116666.66666666666</v>
      </c>
      <c r="G26" s="18">
        <f>G25-F26</f>
        <v>233333.33333333334</v>
      </c>
      <c r="I26" s="13"/>
    </row>
    <row r="27" spans="1:9" ht="20.25">
      <c r="A27" s="1">
        <v>30000</v>
      </c>
      <c r="C27" s="1">
        <v>4</v>
      </c>
      <c r="D27" s="18">
        <f>E26*$H$23</f>
        <v>62222.222222222226</v>
      </c>
      <c r="E27" s="18">
        <f>E26-D27</f>
        <v>124444.44444444447</v>
      </c>
      <c r="F27" s="22">
        <f>G26*$H$23</f>
        <v>77777.77777777778</v>
      </c>
      <c r="G27" s="18">
        <f>G26-F27</f>
        <v>155555.55555555556</v>
      </c>
      <c r="I27" s="13"/>
    </row>
    <row r="28" spans="1:9" ht="20.25">
      <c r="A28" s="4"/>
      <c r="C28" s="1">
        <v>5</v>
      </c>
      <c r="D28" s="18">
        <f>E27*$H$23</f>
        <v>41481.48148148149</v>
      </c>
      <c r="E28" s="18">
        <f>E27-D28</f>
        <v>82962.96296296298</v>
      </c>
      <c r="F28" s="22">
        <f>G27*$H$23</f>
        <v>51851.851851851854</v>
      </c>
      <c r="G28" s="18">
        <f>G27-F28</f>
        <v>103703.70370370371</v>
      </c>
      <c r="I28" s="13"/>
    </row>
    <row r="29" spans="1:9" ht="20.25">
      <c r="A29" s="7" t="s">
        <v>28</v>
      </c>
      <c r="C29" s="1">
        <v>6</v>
      </c>
      <c r="D29" s="18">
        <f>E28-A27</f>
        <v>52962.96296296298</v>
      </c>
      <c r="E29" s="18">
        <f>E28-D29</f>
        <v>30000</v>
      </c>
      <c r="F29" s="18">
        <f>G28-A27</f>
        <v>73703.70370370371</v>
      </c>
      <c r="G29" s="18">
        <f>G28-F29</f>
        <v>30000</v>
      </c>
      <c r="I29" s="13"/>
    </row>
    <row r="30" spans="1:7" ht="20.25">
      <c r="A30" s="1">
        <f>A24-A27</f>
        <v>600000</v>
      </c>
      <c r="D30" s="17"/>
      <c r="E30" s="17"/>
      <c r="F30" s="16"/>
      <c r="G30" s="16"/>
    </row>
    <row r="31" spans="1:5" ht="20.25">
      <c r="A31" s="4"/>
      <c r="C31" s="21">
        <f>2/6</f>
        <v>0.3333333333333333</v>
      </c>
      <c r="D31" s="5"/>
      <c r="E31" s="5"/>
    </row>
    <row r="32" spans="1:5" ht="20.25">
      <c r="A32" s="7" t="s">
        <v>9</v>
      </c>
      <c r="D32" s="5"/>
      <c r="E32" s="5"/>
    </row>
    <row r="33" spans="1:5" ht="20.25">
      <c r="A33" s="16">
        <f>1/2</f>
        <v>0.5</v>
      </c>
      <c r="D33" s="5"/>
      <c r="E33" s="5"/>
    </row>
    <row r="34" spans="4:5" ht="20.25">
      <c r="D34" s="5"/>
      <c r="E34" s="5"/>
    </row>
    <row r="35" spans="4:5" ht="20.25">
      <c r="D35" s="5"/>
      <c r="E35" s="5"/>
    </row>
    <row r="36" spans="4:5" ht="20.25">
      <c r="D36" s="5"/>
      <c r="E36" s="5"/>
    </row>
    <row r="37" spans="4:5" ht="20.25">
      <c r="D37" s="5"/>
      <c r="E37" s="5"/>
    </row>
    <row r="38" spans="4:5" ht="20.25">
      <c r="D38" s="5"/>
      <c r="E38" s="5"/>
    </row>
    <row r="39" spans="4:5" ht="20.25">
      <c r="D39" s="5"/>
      <c r="E39" s="5"/>
    </row>
    <row r="40" spans="4:5" ht="20.25">
      <c r="D40" s="5"/>
      <c r="E40" s="5"/>
    </row>
    <row r="41" spans="4:5" ht="20.25">
      <c r="D41" s="5"/>
      <c r="E41" s="5"/>
    </row>
    <row r="42" spans="4:5" ht="20.25">
      <c r="D42" s="5"/>
      <c r="E42" s="5"/>
    </row>
    <row r="43" spans="4:5" ht="20.25">
      <c r="D43" s="5"/>
      <c r="E43" s="5"/>
    </row>
    <row r="44" spans="4:5" ht="20.25">
      <c r="D44" s="5"/>
      <c r="E44" s="5"/>
    </row>
    <row r="45" spans="4:5" ht="20.25">
      <c r="D45" s="5"/>
      <c r="E45" s="5"/>
    </row>
    <row r="46" spans="4:5" ht="20.25">
      <c r="D46" s="5"/>
      <c r="E46" s="5"/>
    </row>
    <row r="47" spans="4:5" ht="20.25">
      <c r="D47" s="5"/>
      <c r="E47" s="5"/>
    </row>
    <row r="48" spans="4:5" ht="20.25">
      <c r="D48" s="5"/>
      <c r="E48" s="5"/>
    </row>
    <row r="49" spans="4:5" ht="20.25">
      <c r="D49" s="5"/>
      <c r="E49" s="5"/>
    </row>
    <row r="50" spans="4:5" ht="20.25">
      <c r="D50" s="5"/>
      <c r="E50" s="5"/>
    </row>
    <row r="51" spans="4:5" ht="20.25">
      <c r="D51" s="5"/>
      <c r="E51" s="5"/>
    </row>
    <row r="52" spans="4:5" ht="20.25">
      <c r="D52" s="5"/>
      <c r="E52" s="5"/>
    </row>
    <row r="53" spans="4:5" ht="20.25">
      <c r="D53" s="5"/>
      <c r="E53" s="5"/>
    </row>
    <row r="54" spans="4:5" ht="20.25">
      <c r="D54" s="5"/>
      <c r="E54" s="5"/>
    </row>
    <row r="55" spans="4:5" ht="20.25">
      <c r="D55" s="5"/>
      <c r="E55" s="5"/>
    </row>
    <row r="56" spans="4:5" ht="20.25">
      <c r="D56" s="5"/>
      <c r="E56" s="5"/>
    </row>
    <row r="57" spans="4:5" ht="20.25">
      <c r="D57" s="5"/>
      <c r="E57" s="5"/>
    </row>
    <row r="58" spans="4:5" ht="20.25">
      <c r="D58" s="5"/>
      <c r="E58" s="5"/>
    </row>
    <row r="59" spans="4:5" ht="20.25">
      <c r="D59" s="5"/>
      <c r="E59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145" zoomScaleNormal="145" zoomScalePageLayoutView="0" workbookViewId="0" topLeftCell="A15">
      <selection activeCell="E16" sqref="E16:F19"/>
    </sheetView>
  </sheetViews>
  <sheetFormatPr defaultColWidth="9.140625" defaultRowHeight="12.75"/>
  <cols>
    <col min="1" max="1" width="27.421875" style="0" bestFit="1" customWidth="1"/>
    <col min="2" max="2" width="1.8515625" style="0" customWidth="1"/>
    <col min="3" max="3" width="5.421875" style="0" bestFit="1" customWidth="1"/>
    <col min="4" max="4" width="13.8515625" style="0" bestFit="1" customWidth="1"/>
    <col min="5" max="5" width="12.8515625" style="0" customWidth="1"/>
    <col min="6" max="6" width="11.7109375" style="0" bestFit="1" customWidth="1"/>
    <col min="7" max="7" width="9.28125" style="0" bestFit="1" customWidth="1"/>
    <col min="8" max="8" width="11.57421875" style="0" bestFit="1" customWidth="1"/>
  </cols>
  <sheetData>
    <row r="1" ht="20.25">
      <c r="A1" s="1" t="s">
        <v>10</v>
      </c>
    </row>
    <row r="3" spans="1:8" ht="20.25">
      <c r="A3" s="1" t="s">
        <v>0</v>
      </c>
      <c r="B3" s="1"/>
      <c r="C3" s="1" t="s">
        <v>1</v>
      </c>
      <c r="D3" s="1" t="s">
        <v>12</v>
      </c>
      <c r="E3" s="1" t="s">
        <v>2</v>
      </c>
      <c r="F3" s="1" t="s">
        <v>3</v>
      </c>
      <c r="G3" s="1"/>
      <c r="H3" s="1"/>
    </row>
    <row r="4" spans="1:8" ht="20.25">
      <c r="A4" s="1">
        <v>500000</v>
      </c>
      <c r="B4" s="1"/>
      <c r="C4" s="1">
        <v>1</v>
      </c>
      <c r="D4" s="7">
        <v>500000</v>
      </c>
      <c r="E4" s="16">
        <f>$A$10/$A$13*D4</f>
        <v>122500</v>
      </c>
      <c r="F4" s="17">
        <f>A4-E4</f>
        <v>377500</v>
      </c>
      <c r="G4" s="6"/>
      <c r="H4" s="5"/>
    </row>
    <row r="5" spans="1:8" ht="20.25">
      <c r="A5" s="1"/>
      <c r="B5" s="1"/>
      <c r="C5" s="1">
        <v>2</v>
      </c>
      <c r="D5" s="7">
        <v>1200000</v>
      </c>
      <c r="E5" s="16">
        <f>$A$10/$A$13*D5</f>
        <v>294000</v>
      </c>
      <c r="F5" s="17">
        <f>F4-E5</f>
        <v>83500</v>
      </c>
      <c r="G5" s="6"/>
      <c r="H5" s="5"/>
    </row>
    <row r="6" spans="1:8" ht="20.25">
      <c r="A6" s="1" t="s">
        <v>4</v>
      </c>
      <c r="B6" s="1"/>
      <c r="C6" s="1">
        <v>3</v>
      </c>
      <c r="D6" s="7">
        <v>300000</v>
      </c>
      <c r="E6" s="16">
        <f>$A$10/$A$13*D6</f>
        <v>73500</v>
      </c>
      <c r="F6" s="17">
        <f>F5-E6</f>
        <v>10000</v>
      </c>
      <c r="G6" s="5"/>
      <c r="H6" s="5"/>
    </row>
    <row r="7" spans="1:8" ht="20.25">
      <c r="A7" s="1">
        <v>10000</v>
      </c>
      <c r="B7" s="1"/>
      <c r="C7" s="1"/>
      <c r="D7" s="1"/>
      <c r="E7" s="1"/>
      <c r="F7" s="1"/>
      <c r="G7" s="1"/>
      <c r="H7" s="1"/>
    </row>
    <row r="8" spans="1:8" ht="20.25">
      <c r="A8" s="4"/>
      <c r="B8" s="1"/>
      <c r="C8" s="1"/>
      <c r="D8" s="1"/>
      <c r="E8" s="1"/>
      <c r="F8" s="1"/>
      <c r="G8" s="1"/>
      <c r="H8" s="1"/>
    </row>
    <row r="9" spans="1:8" ht="20.25">
      <c r="A9" s="1" t="s">
        <v>5</v>
      </c>
      <c r="B9" s="1"/>
      <c r="C9" s="1"/>
      <c r="D9" s="1"/>
      <c r="E9" s="1"/>
      <c r="F9" s="1"/>
      <c r="G9" s="1"/>
      <c r="H9" s="1"/>
    </row>
    <row r="10" spans="1:8" ht="20.25">
      <c r="A10" s="1">
        <f>A4-A7</f>
        <v>490000</v>
      </c>
      <c r="B10" s="1"/>
      <c r="C10" s="1"/>
      <c r="D10" s="1"/>
      <c r="E10" s="1"/>
      <c r="F10" s="1"/>
      <c r="G10" s="1"/>
      <c r="H10" s="1"/>
    </row>
    <row r="11" spans="1:8" ht="20.25">
      <c r="A11" s="4"/>
      <c r="B11" s="1"/>
      <c r="C11" s="1"/>
      <c r="D11" s="1"/>
      <c r="E11" s="1"/>
      <c r="F11" s="2"/>
      <c r="G11" s="1"/>
      <c r="H11" s="1"/>
    </row>
    <row r="12" spans="1:8" ht="20.25">
      <c r="A12" s="1" t="s">
        <v>11</v>
      </c>
      <c r="B12" s="1"/>
      <c r="C12" s="1"/>
      <c r="D12" s="1"/>
      <c r="E12" s="1"/>
      <c r="F12" s="3"/>
      <c r="G12" s="1"/>
      <c r="H12" s="1"/>
    </row>
    <row r="13" spans="1:8" ht="20.25">
      <c r="A13" s="1">
        <v>2000000</v>
      </c>
      <c r="B13" s="1" t="s">
        <v>13</v>
      </c>
      <c r="C13" s="1"/>
      <c r="D13" s="1"/>
      <c r="E13" s="1"/>
      <c r="F13" s="3"/>
      <c r="G13" s="1"/>
      <c r="H13" s="1"/>
    </row>
    <row r="15" spans="1:9" ht="20.25">
      <c r="A15" s="1" t="s">
        <v>0</v>
      </c>
      <c r="B15" s="1"/>
      <c r="C15" s="1" t="s">
        <v>1</v>
      </c>
      <c r="D15" s="1" t="s">
        <v>29</v>
      </c>
      <c r="E15" s="1" t="s">
        <v>2</v>
      </c>
      <c r="F15" s="1" t="s">
        <v>3</v>
      </c>
      <c r="G15" s="1" t="s">
        <v>6</v>
      </c>
      <c r="H15" s="1" t="s">
        <v>7</v>
      </c>
      <c r="I15" s="7" t="s">
        <v>24</v>
      </c>
    </row>
    <row r="16" spans="1:9" ht="20.25">
      <c r="A16" s="1">
        <v>120000</v>
      </c>
      <c r="B16" s="1"/>
      <c r="C16" s="1">
        <v>1</v>
      </c>
      <c r="D16">
        <v>180000</v>
      </c>
      <c r="E16" s="16">
        <f>D16/$A$20*$A$22</f>
        <v>18000</v>
      </c>
      <c r="F16" s="16">
        <f>A16-E16</f>
        <v>102000</v>
      </c>
      <c r="G16" s="16">
        <f>E16*9/12</f>
        <v>13500</v>
      </c>
      <c r="H16" s="16">
        <f>A16-G16</f>
        <v>106500</v>
      </c>
      <c r="I16" s="16">
        <v>4</v>
      </c>
    </row>
    <row r="17" spans="1:9" ht="20.25">
      <c r="A17" s="1" t="s">
        <v>30</v>
      </c>
      <c r="B17" s="1"/>
      <c r="C17" s="1">
        <v>2</v>
      </c>
      <c r="D17">
        <v>350000</v>
      </c>
      <c r="E17" s="16">
        <f>D17/$A$20*$A$22</f>
        <v>35000</v>
      </c>
      <c r="F17" s="16">
        <f>F16-E17</f>
        <v>67000</v>
      </c>
      <c r="G17" s="16">
        <f>E17*9/12+E16*3/12</f>
        <v>30750</v>
      </c>
      <c r="H17" s="16">
        <f>H16-G17</f>
        <v>75750</v>
      </c>
      <c r="I17" s="16">
        <v>3</v>
      </c>
    </row>
    <row r="18" spans="1:9" ht="20.25">
      <c r="A18" s="1" t="s">
        <v>4</v>
      </c>
      <c r="B18" s="1"/>
      <c r="C18" s="1">
        <v>3</v>
      </c>
      <c r="D18">
        <v>280000</v>
      </c>
      <c r="E18" s="16">
        <f>D18/$A$20*$A$22</f>
        <v>28000.000000000004</v>
      </c>
      <c r="F18" s="16">
        <f>F17-E18</f>
        <v>39000</v>
      </c>
      <c r="G18" s="16">
        <f>E18*9/12+E17*3/12</f>
        <v>29750.000000000004</v>
      </c>
      <c r="H18" s="16">
        <f>H17-G18</f>
        <v>46000</v>
      </c>
      <c r="I18" s="16">
        <v>2</v>
      </c>
    </row>
    <row r="19" spans="1:9" ht="20.25">
      <c r="A19" s="1">
        <v>20000</v>
      </c>
      <c r="B19" s="1"/>
      <c r="C19" s="1">
        <v>4</v>
      </c>
      <c r="D19">
        <v>190000</v>
      </c>
      <c r="E19" s="16">
        <f>D19/$A$20*$A$22</f>
        <v>19000</v>
      </c>
      <c r="F19" s="16">
        <f>F18-E19</f>
        <v>20000</v>
      </c>
      <c r="G19" s="16">
        <f>E19*9/12+E18*3/12</f>
        <v>21250</v>
      </c>
      <c r="H19" s="16">
        <f>H18-G19</f>
        <v>24750</v>
      </c>
      <c r="I19" s="16">
        <v>1</v>
      </c>
    </row>
    <row r="20" spans="1:9" ht="20.25">
      <c r="A20" s="16">
        <v>1000000</v>
      </c>
      <c r="B20" s="1"/>
      <c r="C20" s="1">
        <v>5</v>
      </c>
      <c r="E20" s="16"/>
      <c r="F20" s="16"/>
      <c r="G20" s="16">
        <f>E20*9/12+E19*3/12</f>
        <v>4750</v>
      </c>
      <c r="H20" s="16">
        <f>H19-G20</f>
        <v>20000</v>
      </c>
      <c r="I20" s="16"/>
    </row>
    <row r="21" spans="1:9" ht="20.25">
      <c r="A21" s="7" t="s">
        <v>28</v>
      </c>
      <c r="B21" s="1"/>
      <c r="C21" s="1"/>
      <c r="D21" s="16"/>
      <c r="E21" s="16"/>
      <c r="F21" s="16"/>
      <c r="G21" s="16"/>
      <c r="H21" s="16"/>
      <c r="I21" s="16"/>
    </row>
    <row r="22" spans="1:9" ht="20.25">
      <c r="A22" s="1">
        <v>100000</v>
      </c>
      <c r="B22" s="1"/>
      <c r="C22" s="1"/>
      <c r="D22" s="1"/>
      <c r="E22" s="1"/>
      <c r="F22" s="1"/>
      <c r="G22" s="1"/>
      <c r="H22" s="1"/>
      <c r="I22" s="1"/>
    </row>
    <row r="23" spans="1:9" ht="20.25">
      <c r="A23" s="1"/>
      <c r="B23" s="1"/>
      <c r="C23" s="1"/>
      <c r="D23" s="1"/>
      <c r="E23" s="2"/>
      <c r="F23" s="1"/>
      <c r="G23" s="1"/>
      <c r="H23" s="1"/>
      <c r="I23" s="1"/>
    </row>
    <row r="24" spans="1:9" ht="20.25">
      <c r="A24" s="1" t="s">
        <v>8</v>
      </c>
      <c r="B24" s="1"/>
      <c r="C24" s="1"/>
      <c r="D24" s="1"/>
      <c r="E24" s="3"/>
      <c r="F24" s="1"/>
      <c r="G24" s="1"/>
      <c r="H24" s="1"/>
      <c r="I24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="70" zoomScaleNormal="70" zoomScalePageLayoutView="0" workbookViewId="0" topLeftCell="A1">
      <selection activeCell="D2" sqref="D2:E6"/>
    </sheetView>
  </sheetViews>
  <sheetFormatPr defaultColWidth="9.140625" defaultRowHeight="12.75"/>
  <cols>
    <col min="1" max="1" width="63.140625" style="8" bestFit="1" customWidth="1"/>
    <col min="2" max="2" width="9.140625" style="8" customWidth="1"/>
    <col min="3" max="3" width="12.00390625" style="8" bestFit="1" customWidth="1"/>
    <col min="4" max="4" width="22.00390625" style="8" bestFit="1" customWidth="1"/>
    <col min="5" max="5" width="53.7109375" style="8" bestFit="1" customWidth="1"/>
    <col min="6" max="16384" width="9.140625" style="8" customWidth="1"/>
  </cols>
  <sheetData>
    <row r="1" spans="1:5" ht="44.25">
      <c r="A1" s="8" t="s">
        <v>5</v>
      </c>
      <c r="C1" s="8" t="s">
        <v>1</v>
      </c>
      <c r="D1" s="8" t="s">
        <v>14</v>
      </c>
      <c r="E1" s="8" t="s">
        <v>3</v>
      </c>
    </row>
    <row r="2" spans="1:6" ht="44.25">
      <c r="A2" s="8">
        <v>200000</v>
      </c>
      <c r="C2" s="8">
        <v>1</v>
      </c>
      <c r="D2" s="26">
        <f>200000*11/100</f>
        <v>22000</v>
      </c>
      <c r="E2" s="26">
        <f>A2-D2</f>
        <v>178000</v>
      </c>
      <c r="F2" s="26"/>
    </row>
    <row r="3" spans="3:6" ht="44.25">
      <c r="C3" s="8">
        <v>2</v>
      </c>
      <c r="D3" s="26">
        <f>$A$2*22.25/100</f>
        <v>44500</v>
      </c>
      <c r="E3" s="26">
        <f>E2-D3</f>
        <v>133500</v>
      </c>
      <c r="F3" s="26"/>
    </row>
    <row r="4" spans="1:6" ht="44.25">
      <c r="A4" s="8" t="s">
        <v>15</v>
      </c>
      <c r="C4" s="8">
        <v>3</v>
      </c>
      <c r="D4" s="26">
        <f>$A$2*22.25/100</f>
        <v>44500</v>
      </c>
      <c r="E4" s="26">
        <f>E3-D4</f>
        <v>89000</v>
      </c>
      <c r="F4" s="26"/>
    </row>
    <row r="5" spans="3:6" ht="44.25">
      <c r="C5" s="8">
        <v>4</v>
      </c>
      <c r="D5" s="26">
        <f>$A$2*22.25/100</f>
        <v>44500</v>
      </c>
      <c r="E5" s="26">
        <f>E4-D5</f>
        <v>44500</v>
      </c>
      <c r="F5" s="26"/>
    </row>
    <row r="6" spans="3:6" ht="44.25">
      <c r="C6" s="8">
        <v>5</v>
      </c>
      <c r="D6" s="26">
        <f>$A$2*22.25/100</f>
        <v>44500</v>
      </c>
      <c r="E6" s="26">
        <f>E5-D6</f>
        <v>0</v>
      </c>
      <c r="F6" s="26"/>
    </row>
    <row r="7" spans="4:6" ht="44.25">
      <c r="D7" s="26"/>
      <c r="E7" s="26"/>
      <c r="F7" s="26"/>
    </row>
    <row r="10" spans="1:5" ht="44.25">
      <c r="A10" s="8" t="s">
        <v>16</v>
      </c>
      <c r="C10" s="8" t="s">
        <v>19</v>
      </c>
      <c r="D10" s="8" t="s">
        <v>2</v>
      </c>
      <c r="E10" s="8" t="s">
        <v>3</v>
      </c>
    </row>
    <row r="11" spans="1:5" ht="44.25">
      <c r="A11" s="8" t="s">
        <v>17</v>
      </c>
      <c r="C11" s="8">
        <v>1</v>
      </c>
      <c r="D11" s="8">
        <f>150000*0.2</f>
        <v>30000</v>
      </c>
      <c r="E11" s="8">
        <f>150000-D11</f>
        <v>120000</v>
      </c>
    </row>
    <row r="12" spans="3:5" ht="44.25">
      <c r="C12" s="8">
        <v>2</v>
      </c>
      <c r="D12" s="8">
        <f>150000*0.4</f>
        <v>60000</v>
      </c>
      <c r="E12" s="8">
        <f>E11-D12</f>
        <v>60000</v>
      </c>
    </row>
    <row r="13" spans="1:5" ht="44.25">
      <c r="A13" s="8" t="s">
        <v>18</v>
      </c>
      <c r="C13" s="8">
        <v>3</v>
      </c>
      <c r="D13" s="8">
        <f>150000*0.4</f>
        <v>60000</v>
      </c>
      <c r="E13" s="8">
        <f>E12-D13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F19"/>
  <sheetViews>
    <sheetView zoomScale="70" zoomScaleNormal="70" zoomScalePageLayoutView="0" workbookViewId="0" topLeftCell="A1">
      <selection activeCell="A6" sqref="A6"/>
    </sheetView>
  </sheetViews>
  <sheetFormatPr defaultColWidth="9.140625" defaultRowHeight="12.75"/>
  <cols>
    <col min="1" max="1" width="63.140625" style="8" bestFit="1" customWidth="1"/>
    <col min="2" max="2" width="9.140625" style="8" customWidth="1"/>
    <col min="3" max="3" width="12.00390625" style="8" bestFit="1" customWidth="1"/>
    <col min="4" max="4" width="43.57421875" style="8" bestFit="1" customWidth="1"/>
    <col min="5" max="5" width="53.7109375" style="8" bestFit="1" customWidth="1"/>
    <col min="6" max="6" width="29.8515625" style="8" customWidth="1"/>
    <col min="7" max="16384" width="9.140625" style="8" customWidth="1"/>
  </cols>
  <sheetData>
    <row r="7" spans="1:6" ht="44.25">
      <c r="A7" s="8" t="s">
        <v>5</v>
      </c>
      <c r="C7" s="8" t="s">
        <v>1</v>
      </c>
      <c r="D7" s="8" t="s">
        <v>14</v>
      </c>
      <c r="E7" s="8" t="s">
        <v>3</v>
      </c>
      <c r="F7" s="8" t="s">
        <v>31</v>
      </c>
    </row>
    <row r="8" spans="1:6" ht="44.25">
      <c r="A8" s="8">
        <v>200000</v>
      </c>
      <c r="C8" s="8">
        <v>1</v>
      </c>
      <c r="D8" s="26">
        <f>A8/5</f>
        <v>40000</v>
      </c>
      <c r="E8" s="26">
        <f>A8-D8</f>
        <v>160000</v>
      </c>
      <c r="F8" s="26">
        <f>D8</f>
        <v>40000</v>
      </c>
    </row>
    <row r="9" spans="3:6" ht="44.25">
      <c r="C9" s="8">
        <v>2</v>
      </c>
      <c r="D9" s="26">
        <f>2*E8/(6-C8)</f>
        <v>64000</v>
      </c>
      <c r="E9" s="26">
        <f>E8-D9</f>
        <v>96000</v>
      </c>
      <c r="F9" s="26">
        <f>F8+D9</f>
        <v>104000</v>
      </c>
    </row>
    <row r="10" spans="1:6" ht="44.25">
      <c r="A10" s="8" t="s">
        <v>15</v>
      </c>
      <c r="C10" s="8">
        <v>3</v>
      </c>
      <c r="D10" s="26">
        <f>2*E9/(6-C9)</f>
        <v>48000</v>
      </c>
      <c r="E10" s="26">
        <f>E9-D10</f>
        <v>48000</v>
      </c>
      <c r="F10" s="26">
        <f>F9+D10</f>
        <v>152000</v>
      </c>
    </row>
    <row r="11" spans="3:6" ht="44.25">
      <c r="C11" s="8">
        <v>4</v>
      </c>
      <c r="D11" s="26">
        <f>2*E10/(6-C10)</f>
        <v>32000</v>
      </c>
      <c r="E11" s="26">
        <f>E10-D11</f>
        <v>16000</v>
      </c>
      <c r="F11" s="26">
        <f>F10+D11</f>
        <v>184000</v>
      </c>
    </row>
    <row r="12" spans="3:6" ht="44.25">
      <c r="C12" s="8">
        <v>5</v>
      </c>
      <c r="D12" s="26">
        <f>2*E11/(6-C11)</f>
        <v>16000</v>
      </c>
      <c r="E12" s="26">
        <f>E11-D12</f>
        <v>0</v>
      </c>
      <c r="F12" s="26">
        <f>F11+D12</f>
        <v>200000</v>
      </c>
    </row>
    <row r="13" spans="4:5" ht="44.25">
      <c r="D13" s="26"/>
      <c r="E13" s="26"/>
    </row>
    <row r="16" spans="1:5" ht="44.25">
      <c r="A16" s="8" t="s">
        <v>16</v>
      </c>
      <c r="C16" s="8" t="s">
        <v>19</v>
      </c>
      <c r="D16" s="8" t="s">
        <v>2</v>
      </c>
      <c r="E16" s="8" t="s">
        <v>3</v>
      </c>
    </row>
    <row r="17" spans="1:5" ht="44.25">
      <c r="A17" s="8">
        <v>150000</v>
      </c>
      <c r="C17" s="8">
        <v>1</v>
      </c>
      <c r="D17" s="8">
        <f>A17/3</f>
        <v>50000</v>
      </c>
      <c r="E17" s="8">
        <f>A17-D17</f>
        <v>100000</v>
      </c>
    </row>
    <row r="18" spans="3:5" ht="44.25">
      <c r="C18" s="8">
        <v>2</v>
      </c>
      <c r="D18" s="9">
        <f>2*E17/(4-C17)</f>
        <v>66666.66666666667</v>
      </c>
      <c r="E18" s="9">
        <f>E17-D18</f>
        <v>33333.33333333333</v>
      </c>
    </row>
    <row r="19" spans="1:5" ht="44.25">
      <c r="A19" s="8" t="s">
        <v>18</v>
      </c>
      <c r="C19" s="8">
        <v>3</v>
      </c>
      <c r="D19" s="9">
        <f>2*E18/(4-C18)</f>
        <v>33333.33333333333</v>
      </c>
      <c r="E19" s="9">
        <f>E18-D19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33.8515625" style="8" bestFit="1" customWidth="1"/>
    <col min="2" max="2" width="9.140625" style="8" customWidth="1"/>
    <col min="3" max="3" width="12.00390625" style="8" bestFit="1" customWidth="1"/>
    <col min="4" max="4" width="30.00390625" style="8" bestFit="1" customWidth="1"/>
    <col min="5" max="5" width="53.8515625" style="8" bestFit="1" customWidth="1"/>
    <col min="6" max="16384" width="9.140625" style="8" customWidth="1"/>
  </cols>
  <sheetData>
    <row r="1" spans="1:5" ht="44.25">
      <c r="A1" s="8" t="s">
        <v>20</v>
      </c>
      <c r="C1" s="8" t="s">
        <v>1</v>
      </c>
      <c r="D1" s="8" t="s">
        <v>2</v>
      </c>
      <c r="E1" s="8" t="s">
        <v>3</v>
      </c>
    </row>
    <row r="2" spans="1:5" ht="44.25">
      <c r="A2" s="8">
        <v>80000</v>
      </c>
      <c r="C2" s="8">
        <v>1</v>
      </c>
      <c r="D2" s="8">
        <f>$A$2/36*9</f>
        <v>20000</v>
      </c>
      <c r="E2" s="8">
        <f>A2-D2</f>
        <v>60000</v>
      </c>
    </row>
    <row r="3" spans="3:5" ht="44.25">
      <c r="C3" s="8">
        <v>2</v>
      </c>
      <c r="D3" s="8">
        <v>26667</v>
      </c>
      <c r="E3" s="9">
        <f>E2-D3</f>
        <v>33333</v>
      </c>
    </row>
    <row r="4" spans="1:5" ht="44.25">
      <c r="A4" s="8" t="s">
        <v>21</v>
      </c>
      <c r="C4" s="8">
        <v>3</v>
      </c>
      <c r="D4" s="8">
        <v>26667</v>
      </c>
      <c r="E4" s="9">
        <f>E3-D4</f>
        <v>6666</v>
      </c>
    </row>
    <row r="5" spans="1:5" ht="44.25">
      <c r="A5" s="8" t="s">
        <v>22</v>
      </c>
      <c r="C5" s="8">
        <v>4</v>
      </c>
      <c r="D5" s="8">
        <v>6666</v>
      </c>
      <c r="E5" s="24">
        <f>E4-D5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="145" zoomScaleNormal="145" zoomScalePageLayoutView="0" workbookViewId="0" topLeftCell="A2">
      <selection activeCell="F9" sqref="F9"/>
    </sheetView>
  </sheetViews>
  <sheetFormatPr defaultColWidth="9.140625" defaultRowHeight="12.75"/>
  <cols>
    <col min="1" max="1" width="27.421875" style="0" bestFit="1" customWidth="1"/>
    <col min="2" max="2" width="1.8515625" style="0" customWidth="1"/>
    <col min="3" max="3" width="5.421875" style="0" bestFit="1" customWidth="1"/>
    <col min="4" max="4" width="13.8515625" style="0" bestFit="1" customWidth="1"/>
    <col min="5" max="5" width="12.8515625" style="0" customWidth="1"/>
    <col min="6" max="6" width="11.57421875" style="0" bestFit="1" customWidth="1"/>
  </cols>
  <sheetData>
    <row r="1" ht="20.25">
      <c r="A1" s="1" t="s">
        <v>10</v>
      </c>
    </row>
    <row r="3" spans="1:8" ht="20.25">
      <c r="A3" s="1" t="s">
        <v>0</v>
      </c>
      <c r="B3" s="1"/>
      <c r="C3" s="1" t="s">
        <v>1</v>
      </c>
      <c r="D3" s="1" t="s">
        <v>12</v>
      </c>
      <c r="E3" s="1" t="s">
        <v>2</v>
      </c>
      <c r="F3" s="1" t="s">
        <v>3</v>
      </c>
      <c r="G3" s="1"/>
      <c r="H3" s="1"/>
    </row>
    <row r="4" spans="1:8" ht="20.25">
      <c r="A4" s="1">
        <v>450000</v>
      </c>
      <c r="B4" s="1"/>
      <c r="C4" s="1">
        <v>1</v>
      </c>
      <c r="D4" s="7">
        <v>30000</v>
      </c>
      <c r="E4" s="7">
        <f aca="true" t="shared" si="0" ref="E4:E9">$A$10*D4/$A$13</f>
        <v>25500</v>
      </c>
      <c r="F4" s="18">
        <f>A4-E4</f>
        <v>424500</v>
      </c>
      <c r="G4" s="6"/>
      <c r="H4" s="5"/>
    </row>
    <row r="5" spans="1:8" ht="20.25">
      <c r="A5" s="1"/>
      <c r="B5" s="1"/>
      <c r="C5" s="1">
        <v>2</v>
      </c>
      <c r="D5" s="7">
        <v>120000</v>
      </c>
      <c r="E5" s="7">
        <f t="shared" si="0"/>
        <v>102000</v>
      </c>
      <c r="F5" s="18">
        <f>F4-E5</f>
        <v>322500</v>
      </c>
      <c r="G5" s="6"/>
      <c r="H5" s="5"/>
    </row>
    <row r="6" spans="1:8" ht="20.25">
      <c r="A6" s="1" t="s">
        <v>4</v>
      </c>
      <c r="B6" s="1"/>
      <c r="C6" s="1">
        <v>3</v>
      </c>
      <c r="D6" s="7">
        <v>90000</v>
      </c>
      <c r="E6" s="7">
        <f t="shared" si="0"/>
        <v>76500</v>
      </c>
      <c r="F6" s="18">
        <f>F5-E6</f>
        <v>246000</v>
      </c>
      <c r="G6" s="5"/>
      <c r="H6" s="5"/>
    </row>
    <row r="7" spans="1:8" ht="20.25">
      <c r="A7" s="1">
        <v>25000</v>
      </c>
      <c r="B7" s="1"/>
      <c r="C7" s="1">
        <v>4</v>
      </c>
      <c r="D7" s="1">
        <v>80000</v>
      </c>
      <c r="E7" s="7">
        <f t="shared" si="0"/>
        <v>68000</v>
      </c>
      <c r="F7" s="18">
        <f>F6-E7</f>
        <v>178000</v>
      </c>
      <c r="G7" s="1"/>
      <c r="H7" s="1"/>
    </row>
    <row r="8" spans="1:8" ht="20.25">
      <c r="A8" s="4"/>
      <c r="B8" s="1"/>
      <c r="C8" s="1">
        <v>5</v>
      </c>
      <c r="D8" s="1">
        <v>100000</v>
      </c>
      <c r="E8" s="7">
        <f t="shared" si="0"/>
        <v>85000</v>
      </c>
      <c r="F8" s="18">
        <f>F7-E8</f>
        <v>93000</v>
      </c>
      <c r="G8" s="1"/>
      <c r="H8" s="1"/>
    </row>
    <row r="9" spans="1:8" ht="20.25">
      <c r="A9" s="1" t="s">
        <v>5</v>
      </c>
      <c r="B9" s="1"/>
      <c r="C9" s="1">
        <v>6</v>
      </c>
      <c r="D9" s="1">
        <v>80000</v>
      </c>
      <c r="E9" s="7">
        <f t="shared" si="0"/>
        <v>68000</v>
      </c>
      <c r="F9" s="18">
        <f>F8-E9</f>
        <v>25000</v>
      </c>
      <c r="G9" s="1"/>
      <c r="H9" s="1"/>
    </row>
    <row r="10" spans="1:8" ht="20.25">
      <c r="A10" s="1">
        <f>A4-A7</f>
        <v>425000</v>
      </c>
      <c r="B10" s="1"/>
      <c r="C10" s="1"/>
      <c r="D10" s="1"/>
      <c r="E10" s="1"/>
      <c r="F10" s="1"/>
      <c r="G10" s="1"/>
      <c r="H10" s="1"/>
    </row>
    <row r="11" spans="1:8" ht="20.25">
      <c r="A11" s="4"/>
      <c r="B11" s="1"/>
      <c r="C11" s="1"/>
      <c r="D11" s="1"/>
      <c r="E11" s="1"/>
      <c r="F11" s="2"/>
      <c r="G11" s="1"/>
      <c r="H11" s="1"/>
    </row>
    <row r="12" spans="1:8" ht="20.25">
      <c r="A12" s="1" t="s">
        <v>11</v>
      </c>
      <c r="B12" s="1"/>
      <c r="C12" s="1"/>
      <c r="D12" s="1"/>
      <c r="E12" s="1"/>
      <c r="F12" s="3"/>
      <c r="G12" s="1"/>
      <c r="H12" s="1"/>
    </row>
    <row r="13" spans="1:8" ht="20.25">
      <c r="A13" s="1">
        <v>500000</v>
      </c>
      <c r="B13" s="7" t="s">
        <v>26</v>
      </c>
      <c r="C13" s="1"/>
      <c r="D13" s="1"/>
      <c r="E13" s="1"/>
      <c r="F13" s="3"/>
      <c r="G13" s="1"/>
      <c r="H13" s="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svaz tělesné 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</dc:creator>
  <cp:keywords/>
  <dc:description/>
  <cp:lastModifiedBy>bc</cp:lastModifiedBy>
  <dcterms:created xsi:type="dcterms:W3CDTF">2012-12-05T11:21:45Z</dcterms:created>
  <dcterms:modified xsi:type="dcterms:W3CDTF">2021-02-10T14:14:07Z</dcterms:modified>
  <cp:category/>
  <cp:version/>
  <cp:contentType/>
  <cp:contentStatus/>
</cp:coreProperties>
</file>